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1895" tabRatio="915" firstSheet="7" activeTab="16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externalReferences>
    <externalReference r:id="rId24"/>
  </externalReference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<sst xmlns="http://schemas.openxmlformats.org/spreadsheetml/2006/main" count="421" uniqueCount="377">
  <si>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</si>
  <si>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</si>
  <si>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</si>
  <si>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</si>
  <si>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</si>
  <si>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</si>
  <si>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</si>
  <si>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</si>
  <si>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</si>
  <si>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</si>
  <si>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</si>
  <si>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</si>
  <si>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</si>
  <si>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</si>
  <si>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</si>
  <si>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</si>
  <si>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</si>
  <si>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</si>
  <si>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</si>
  <si>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</si>
  <si>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</si>
  <si>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</si>
  <si>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</si>
  <si>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</si>
  <si>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</si>
  <si>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</si>
  <si>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</si>
  <si>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</si>
  <si>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</si>
  <si>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</si>
  <si>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</si>
  <si>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</si>
  <si>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</si>
  <si>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</si>
  <si>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</si>
  <si>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</si>
  <si>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</si>
  <si>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</si>
  <si>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</si>
  <si>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</si>
  <si>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</si>
  <si>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</si>
  <si>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</si>
  <si>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</si>
  <si>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</si>
  <si>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</si>
  <si>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</si>
  <si>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</si>
  <si>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</si>
  <si>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</si>
  <si>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</si>
  <si>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</si>
  <si>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</si>
  <si>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</si>
  <si>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</si>
  <si>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</si>
  <si>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</si>
  <si>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</si>
  <si>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</si>
  <si>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</si>
  <si>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</si>
  <si>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</si>
  <si>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</si>
  <si>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</si>
  <si>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</si>
  <si>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</si>
  <si>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</si>
  <si>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</si>
  <si>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</si>
  <si>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</si>
  <si>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</si>
  <si>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</si>
  <si>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</si>
  <si>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</si>
  <si>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</si>
  <si>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</si>
  <si>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</si>
  <si>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</si>
  <si>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</si>
  <si>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</si>
  <si>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</si>
  <si>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</si>
  <si>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</si>
  <si>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</si>
  <si>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</si>
  <si>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</si>
  <si>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</si>
  <si>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</si>
  <si>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</si>
  <si>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</si>
  <si>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</si>
  <si>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</si>
  <si>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</si>
  <si>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</si>
  <si>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</si>
  <si>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</si>
  <si>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</si>
  <si>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</si>
  <si>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</si>
  <si>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</si>
  <si>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</si>
  <si>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</si>
  <si>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</si>
  <si>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</si>
  <si>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</si>
  <si>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</si>
  <si>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</si>
  <si>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</si>
  <si>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</si>
  <si>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</si>
  <si>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</si>
  <si>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</si>
  <si>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</si>
  <si>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</si>
  <si>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</si>
  <si>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</si>
  <si>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</si>
  <si>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</si>
  <si>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</si>
  <si>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</si>
  <si>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</si>
  <si>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</si>
  <si>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</si>
  <si>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</si>
  <si>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</si>
  <si>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</si>
  <si>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</si>
  <si>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</si>
  <si>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</si>
  <si>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</si>
  <si>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</si>
  <si>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</si>
  <si>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</si>
  <si>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</si>
  <si>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</si>
  <si>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</si>
  <si>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</si>
  <si>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</si>
  <si>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</si>
  <si>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</si>
  <si>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</si>
  <si>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</si>
  <si>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</si>
  <si>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</si>
  <si>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</si>
  <si>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</si>
  <si>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</si>
  <si>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</si>
  <si>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</si>
  <si>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</si>
  <si>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</si>
  <si>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</si>
  <si>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</si>
  <si>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</si>
  <si>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</si>
  <si>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</si>
  <si>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</si>
  <si>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</si>
  <si>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</si>
  <si>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</si>
  <si>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</si>
  <si>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</si>
  <si>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</si>
  <si>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</si>
  <si>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</si>
  <si>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</si>
  <si>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</si>
  <si>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</si>
  <si>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</si>
  <si>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</si>
  <si>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</si>
  <si>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</si>
  <si>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</si>
  <si>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</si>
  <si>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</si>
  <si>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</si>
  <si>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</si>
  <si>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</si>
  <si>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</si>
  <si>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</si>
  <si>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</si>
  <si>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</si>
  <si>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</si>
  <si>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</si>
  <si>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</si>
  <si>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</si>
  <si>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</si>
  <si>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</si>
  <si>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</si>
  <si>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</si>
  <si>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</si>
  <si>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</si>
  <si>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</si>
  <si>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</si>
  <si>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</si>
  <si>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</si>
  <si>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</si>
  <si>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</si>
  <si>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</si>
  <si>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</si>
  <si>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</si>
  <si>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</si>
  <si>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</si>
  <si>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</si>
  <si>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</si>
  <si>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</si>
  <si>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</si>
  <si>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</si>
  <si>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</si>
  <si>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</si>
  <si>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</si>
  <si>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</si>
  <si>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</si>
  <si>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</si>
  <si>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</si>
  <si>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</si>
  <si>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</si>
  <si>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</si>
  <si>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</si>
  <si>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</si>
  <si>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</si>
  <si>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</si>
  <si>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</si>
  <si>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</si>
  <si>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</si>
  <si>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</si>
  <si>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</si>
  <si>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</si>
  <si>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</si>
  <si>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</si>
  <si>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</si>
  <si>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</si>
  <si>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</si>
  <si>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</si>
  <si>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</si>
  <si>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</si>
  <si>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</si>
  <si>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</si>
  <si>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</si>
  <si>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</si>
  <si>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</si>
  <si>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</si>
  <si>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</si>
  <si>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</si>
  <si>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</si>
  <si>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</si>
  <si>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</si>
  <si>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</si>
  <si>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</si>
  <si>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</si>
  <si>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</si>
  <si>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</si>
  <si>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</si>
  <si>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</si>
  <si>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</si>
  <si>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</si>
  <si>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</si>
  <si>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</si>
  <si>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</si>
  <si>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</si>
  <si>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</si>
  <si>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</si>
  <si>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</si>
  <si>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</si>
  <si>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</si>
  <si>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</si>
  <si>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</si>
  <si>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</si>
  <si>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</si>
  <si>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</si>
  <si>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</si>
  <si>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</si>
  <si>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</si>
  <si>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</si>
  <si>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</si>
  <si>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</si>
  <si>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</si>
  <si>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</si>
  <si>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</si>
  <si>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</si>
  <si>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</si>
  <si>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</si>
  <si>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</si>
  <si>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</si>
  <si>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</si>
  <si>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</si>
  <si>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</si>
  <si>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</si>
  <si>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</si>
  <si>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</si>
  <si>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</si>
  <si>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</si>
  <si>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</si>
  <si>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</si>
  <si>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</si>
  <si>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</si>
  <si>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</si>
  <si>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</si>
  <si>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</si>
  <si>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</si>
  <si>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</si>
  <si>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</si>
  <si>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</si>
  <si>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</si>
  <si>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</si>
  <si>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</si>
  <si>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</si>
  <si>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</si>
  <si>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</si>
  <si>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</si>
  <si>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</si>
  <si>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</si>
  <si>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</si>
  <si>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</si>
  <si>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</si>
  <si>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</si>
  <si>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</si>
  <si>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</si>
  <si>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</si>
  <si>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</si>
  <si>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</si>
  <si>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</si>
  <si>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</si>
  <si>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</si>
  <si>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</si>
  <si>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</si>
  <si>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</si>
  <si>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</si>
  <si>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</si>
  <si>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</si>
  <si>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</si>
  <si>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</si>
  <si>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</si>
  <si>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</si>
  <si>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</si>
  <si>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</si>
  <si>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</si>
  <si>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</si>
  <si>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</si>
  <si>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</si>
  <si>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</si>
  <si>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</si>
  <si>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</si>
  <si>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</si>
  <si>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</si>
  <si>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</si>
  <si>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</si>
  <si>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</si>
  <si>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</si>
  <si>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</si>
  <si>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</si>
  <si>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</si>
  <si>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</si>
  <si>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</si>
  <si>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</si>
  <si>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</si>
  <si>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</si>
  <si>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</si>
  <si>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</si>
  <si>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</si>
  <si>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</si>
  <si>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</si>
  <si>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</si>
  <si>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</si>
  <si>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</si>
  <si>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</si>
  <si>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</si>
  <si>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</si>
  <si>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</si>
  <si>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экономист</t>
  </si>
  <si>
    <t>Башарова Л.Н.</t>
  </si>
  <si>
    <t>Муниципальное бюджетное общеобразоватльное учреждение "Баргузинская средняя общеобразовательная школа "   (МБОУ "Баргузинская СОШ")</t>
  </si>
  <si>
    <t>671610, Бурятия, Баргузинский район, улица Калинина 51 А</t>
  </si>
  <si>
    <t>26051265</t>
  </si>
  <si>
    <t>0301001375</t>
  </si>
  <si>
    <t>030101001</t>
  </si>
  <si>
    <t>1020300507831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</si>
</sst>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4" fillId="5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5" borderId="0" applyNumberFormat="0" applyBorder="0" applyAlignment="0" applyProtection="0"/>
    <xf numFmtId="0" fontId="36" fillId="22" borderId="0" applyNumberFormat="0" applyBorder="0" applyAlignment="0" applyProtection="0"/>
    <xf numFmtId="0" fontId="4" fillId="20" borderId="0" applyNumberFormat="0" applyBorder="0" applyAlignment="0" applyProtection="0"/>
    <xf numFmtId="0" fontId="37" fillId="23" borderId="0" applyNumberFormat="0" applyBorder="0" applyAlignment="0" applyProtection="0"/>
    <xf numFmtId="0" fontId="5" fillId="15" borderId="0" applyNumberFormat="0" applyBorder="0" applyAlignment="0" applyProtection="0"/>
    <xf numFmtId="0" fontId="37" fillId="24" borderId="0" applyNumberFormat="0" applyBorder="0" applyAlignment="0" applyProtection="0"/>
    <xf numFmtId="0" fontId="5" fillId="5" borderId="0" applyNumberFormat="0" applyBorder="0" applyAlignment="0" applyProtection="0"/>
    <xf numFmtId="0" fontId="37" fillId="25" borderId="0" applyNumberFormat="0" applyBorder="0" applyAlignment="0" applyProtection="0"/>
    <xf numFmtId="0" fontId="5" fillId="18" borderId="0" applyNumberFormat="0" applyBorder="0" applyAlignment="0" applyProtection="0"/>
    <xf numFmtId="0" fontId="37" fillId="26" borderId="0" applyNumberFormat="0" applyBorder="0" applyAlignment="0" applyProtection="0"/>
    <xf numFmtId="0" fontId="5" fillId="20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6" fillId="5" borderId="1" applyNumberFormat="0" applyAlignment="0" applyProtection="0"/>
    <xf numFmtId="0" fontId="7" fillId="18" borderId="2" applyNumberFormat="0" applyAlignment="0" applyProtection="0"/>
    <xf numFmtId="0" fontId="8" fillId="18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2" borderId="7" applyNumberFormat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2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3" xfId="0" applyFont="1" applyBorder="1" applyAlignment="1">
      <alignment vertical="center"/>
    </xf>
    <xf numFmtId="0" fontId="30" fillId="18" borderId="23" xfId="0" applyFont="1" applyFill="1" applyBorder="1" applyAlignment="1" applyProtection="1">
      <alignment vertical="center"/>
      <protection locked="0"/>
    </xf>
    <xf numFmtId="0" fontId="30" fillId="18" borderId="24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17" xfId="0" applyNumberFormat="1" applyFont="1" applyFill="1" applyBorder="1" applyAlignment="1" applyProtection="1">
      <alignment horizontal="right" vertical="center"/>
      <protection locked="0"/>
    </xf>
    <xf numFmtId="49" fontId="2" fillId="18" borderId="18" xfId="0" applyNumberFormat="1" applyFont="1" applyFill="1" applyBorder="1" applyAlignment="1" applyProtection="1">
      <alignment horizontal="right" vertical="center"/>
      <protection locked="0"/>
    </xf>
    <xf numFmtId="49" fontId="2" fillId="18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180" fontId="2" fillId="18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ASHAR~1\LOCALS~1\Temp\Xl0000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1.5"/>
      <sheetName val="Раздел 1.6"/>
      <sheetName val="Раздел 2.1"/>
      <sheetName val="Раздел 2.2"/>
      <sheetName val="Раздел 2.3"/>
      <sheetName val="Раздел 2.4"/>
      <sheetName val="Раздел 2.5"/>
      <sheetName val="Раздел 2.6"/>
      <sheetName val="Раздел 2.7"/>
      <sheetName val="Раздел 3.1"/>
      <sheetName val="Раздел 3.2"/>
      <sheetName val="Раздел 3.3"/>
      <sheetName val="Раздел 3.4"/>
      <sheetName val="Spravichnik"/>
      <sheetName val="Флак"/>
      <sheetName val="Rez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Q38" sqref="Q38:CF38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105" t="s">
        <v>156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7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108" t="s">
        <v>158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</row>
    <row r="17" ht="15" customHeight="1" thickBot="1"/>
    <row r="18" spans="8:76" ht="15" customHeight="1" thickBot="1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ht="19.5" customHeight="1" thickBot="1"/>
    <row r="20" spans="11:73" ht="34.5" customHeight="1">
      <c r="K20" s="97" t="s">
        <v>221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1:73" ht="15" customHeight="1" thickBot="1">
      <c r="K21" s="100" t="s">
        <v>167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>
        <v>2016</v>
      </c>
      <c r="AP21" s="102"/>
      <c r="AQ21" s="102"/>
      <c r="AR21" s="103" t="s">
        <v>168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</row>
    <row r="22" ht="19.5" customHeight="1" thickBot="1"/>
    <row r="23" spans="1:84" ht="15" thickBot="1">
      <c r="A23" s="72" t="s">
        <v>160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75" t="s">
        <v>166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7"/>
      <c r="CD23" s="49"/>
      <c r="CE23" s="49"/>
      <c r="CF23" s="50"/>
    </row>
    <row r="24" spans="1:84" ht="30" customHeight="1">
      <c r="A24" s="78" t="s">
        <v>321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80"/>
      <c r="AY24" s="81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3"/>
      <c r="BO24" s="84" t="s">
        <v>353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52"/>
    </row>
    <row r="25" spans="1:84" ht="39.75" customHeight="1">
      <c r="A25" s="85" t="s">
        <v>351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91" t="s">
        <v>350</v>
      </c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3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52"/>
    </row>
    <row r="26" spans="1:84" ht="30" customHeight="1" thickBo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4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52"/>
    </row>
    <row r="27" spans="1:84" ht="15.75" thickBo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5"/>
      <c r="AY27" s="69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1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111" t="s">
        <v>162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371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</row>
    <row r="30" spans="1:84" ht="15" thickBot="1">
      <c r="A30" s="111" t="s">
        <v>163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5"/>
      <c r="R30" s="115"/>
      <c r="S30" s="115"/>
      <c r="T30" s="115"/>
      <c r="U30" s="115"/>
      <c r="V30" s="115"/>
      <c r="W30" s="115"/>
      <c r="X30" s="116" t="s">
        <v>372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69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81" t="s">
        <v>322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374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375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 t="s">
        <v>376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:P24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19.5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</v>
      </c>
      <c r="Q21" s="13"/>
    </row>
    <row r="22" spans="1:17" ht="54.7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4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2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2</v>
      </c>
      <c r="Q24" s="13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8:P8"/>
    <mergeCell ref="A9:P9"/>
    <mergeCell ref="A10:P10"/>
    <mergeCell ref="A11:P11"/>
    <mergeCell ref="A12:P12"/>
    <mergeCell ref="B13:P13"/>
    <mergeCell ref="A2:P2"/>
    <mergeCell ref="A3:P3"/>
    <mergeCell ref="A4:P4"/>
    <mergeCell ref="A5:P5"/>
    <mergeCell ref="A6:P6"/>
    <mergeCell ref="A7:P7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6" sqref="P26:R26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2516</v>
      </c>
      <c r="Q21" s="4">
        <v>2201</v>
      </c>
      <c r="R21" s="4">
        <v>26919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2457</v>
      </c>
      <c r="Q22" s="4">
        <v>2201</v>
      </c>
      <c r="R22" s="4">
        <v>11397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59</v>
      </c>
      <c r="Q23" s="4">
        <v>0</v>
      </c>
      <c r="R23" s="4">
        <v>727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10851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  <c r="Q25" s="4"/>
      <c r="R25" s="4">
        <v>3944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f>P21-P29</f>
        <v>2513</v>
      </c>
      <c r="Q26" s="4">
        <f>Q21-Q29</f>
        <v>2201</v>
      </c>
      <c r="R26" s="4">
        <f>R21-R29</f>
        <v>26899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3</v>
      </c>
      <c r="Q29" s="4">
        <v>0</v>
      </c>
      <c r="R29" s="4">
        <v>20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:P3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14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893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9912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1" sqref="Q21:Q28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f>P22+P27</f>
        <v>69214.8</v>
      </c>
      <c r="Q21" s="43">
        <f>Q22+Q27</f>
        <v>69214.8</v>
      </c>
      <c r="R21" s="43"/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f>P24+P25</f>
        <v>66981.5</v>
      </c>
      <c r="Q22" s="43">
        <f>Q24+Q25</f>
        <v>66981.5</v>
      </c>
      <c r="R22" s="43"/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/>
      <c r="Q23" s="43"/>
      <c r="R23" s="43"/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56773</v>
      </c>
      <c r="Q24" s="43">
        <v>56773</v>
      </c>
      <c r="R24" s="43"/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10208.5</v>
      </c>
      <c r="Q25" s="43">
        <v>10208.5</v>
      </c>
      <c r="R25" s="43"/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/>
      <c r="Q26" s="43"/>
      <c r="R26" s="43"/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2233.3</v>
      </c>
      <c r="Q27" s="43">
        <v>2233.3</v>
      </c>
      <c r="R27" s="43"/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/>
      <c r="Q28" s="43"/>
      <c r="R28" s="43"/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/>
      <c r="Q29" s="43"/>
      <c r="R29" s="43"/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/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/>
    </row>
    <row r="32" spans="1:16" ht="49.5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R23" sqref="R23:R25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f>P22+P26+P33+P34</f>
        <v>63206.5</v>
      </c>
      <c r="Q21" s="39">
        <f>Q22+Q26+Q33+Q34</f>
        <v>63206.5</v>
      </c>
      <c r="R21" s="39">
        <f>R22+R26+R33+R34</f>
        <v>60729.6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f>P23+P24+P25</f>
        <v>52243</v>
      </c>
      <c r="Q22" s="39">
        <v>52243</v>
      </c>
      <c r="R22" s="39">
        <v>52243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39245</v>
      </c>
      <c r="Q23" s="39">
        <v>39245</v>
      </c>
      <c r="R23" s="39">
        <v>39245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1188</v>
      </c>
      <c r="Q24" s="39">
        <v>1188</v>
      </c>
      <c r="R24" s="39">
        <v>1188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11810</v>
      </c>
      <c r="Q25" s="39">
        <v>11810</v>
      </c>
      <c r="R25" s="39">
        <v>11810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f>P27+P28+P29+P30+P31+P32</f>
        <v>7990.099999999999</v>
      </c>
      <c r="Q26" s="39">
        <f>Q27+Q28+Q29+Q30+Q31+Q32</f>
        <v>7990.099999999999</v>
      </c>
      <c r="R26" s="39">
        <f>R27+R28+R29+R30+R31+R32</f>
        <v>7990.099999999999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84.4</v>
      </c>
      <c r="Q27" s="39">
        <v>84.4</v>
      </c>
      <c r="R27" s="39">
        <v>84.4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82.5</v>
      </c>
      <c r="Q28" s="39">
        <v>82.5</v>
      </c>
      <c r="R28" s="39">
        <v>82.5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6005.4</v>
      </c>
      <c r="Q29" s="39">
        <v>6005.4</v>
      </c>
      <c r="R29" s="39">
        <v>6005.4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419.8</v>
      </c>
      <c r="Q30" s="39">
        <v>419.8</v>
      </c>
      <c r="R30" s="39">
        <v>419.8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867</v>
      </c>
      <c r="Q31" s="39">
        <v>867</v>
      </c>
      <c r="R31" s="39">
        <v>867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531</v>
      </c>
      <c r="Q32" s="39">
        <v>531</v>
      </c>
      <c r="R32" s="39">
        <v>531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2476.9</v>
      </c>
      <c r="Q33" s="39">
        <v>2476.9</v>
      </c>
      <c r="R33" s="39"/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496.5</v>
      </c>
      <c r="Q34" s="39">
        <v>496.5</v>
      </c>
      <c r="R34" s="39">
        <v>496.5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f>P36+P39</f>
        <v>6008.3</v>
      </c>
      <c r="Q35" s="39">
        <f>Q36+Q39</f>
        <v>6008.3</v>
      </c>
      <c r="R35" s="39">
        <f>R36+R39</f>
        <v>6008.3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699.1</v>
      </c>
      <c r="Q36" s="39">
        <v>699.1</v>
      </c>
      <c r="R36" s="39">
        <v>699.1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/>
      <c r="Q37" s="39"/>
      <c r="R37" s="39"/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/>
      <c r="Q38" s="39"/>
      <c r="R38" s="39"/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5309.2</v>
      </c>
      <c r="Q39" s="39">
        <v>5309.2</v>
      </c>
      <c r="R39" s="39">
        <v>5309.2</v>
      </c>
    </row>
    <row r="40" spans="1:16" ht="34.5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tabSelected="1" zoomScalePageLayoutView="0" workbookViewId="0" topLeftCell="A15">
      <selection activeCell="V21" sqref="V2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f>99.8+0.7</f>
        <v>100.5</v>
      </c>
      <c r="Q21" s="39">
        <v>2.8</v>
      </c>
      <c r="R21" s="39">
        <f>41461.2+268</f>
        <v>41729.2</v>
      </c>
      <c r="S21" s="39">
        <f>1580.9</f>
        <v>1580.9</v>
      </c>
      <c r="T21" s="39">
        <v>547.7</v>
      </c>
      <c r="U21" s="39">
        <f>41461.2+268</f>
        <v>41729.2</v>
      </c>
      <c r="V21" s="39"/>
      <c r="W21" s="39"/>
      <c r="X21" s="39">
        <v>547.7</v>
      </c>
      <c r="Y21" s="39"/>
      <c r="Z21" s="39"/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f>6-2</f>
        <v>4</v>
      </c>
      <c r="Q22" s="39"/>
      <c r="R22" s="39">
        <f>511.2+2393.3-957.3</f>
        <v>1947.2</v>
      </c>
      <c r="S22" s="39">
        <v>149</v>
      </c>
      <c r="T22" s="39"/>
      <c r="U22" s="39">
        <f>511.2+2393.3-957.3</f>
        <v>1947.2</v>
      </c>
      <c r="V22" s="39"/>
      <c r="W22" s="39"/>
      <c r="X22" s="39"/>
      <c r="Y22" s="39"/>
      <c r="Z22" s="39"/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f>5-2</f>
        <v>3</v>
      </c>
      <c r="Q23" s="39"/>
      <c r="R23" s="39">
        <v>1484.3</v>
      </c>
      <c r="S23" s="39">
        <v>149</v>
      </c>
      <c r="T23" s="39"/>
      <c r="U23" s="39">
        <v>1484.3</v>
      </c>
      <c r="V23" s="39"/>
      <c r="W23" s="39"/>
      <c r="X23" s="39"/>
      <c r="Y23" s="39"/>
      <c r="Z23" s="39"/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f>74.1+0.5+2</f>
        <v>76.6</v>
      </c>
      <c r="Q24" s="39">
        <v>2</v>
      </c>
      <c r="R24" s="39">
        <f>35638.4+227.5+957.3</f>
        <v>36823.200000000004</v>
      </c>
      <c r="S24" s="39">
        <v>1348.6</v>
      </c>
      <c r="T24" s="39">
        <v>438.8</v>
      </c>
      <c r="U24" s="39">
        <f>35638.4+227.5+957.3</f>
        <v>36823.200000000004</v>
      </c>
      <c r="V24" s="39"/>
      <c r="W24" s="39"/>
      <c r="X24" s="39">
        <v>438.8</v>
      </c>
      <c r="Y24" s="39"/>
      <c r="Z24" s="39"/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64.1</v>
      </c>
      <c r="Q25" s="39">
        <v>2</v>
      </c>
      <c r="R25" s="39">
        <v>31249.6</v>
      </c>
      <c r="S25" s="39">
        <v>1054.3</v>
      </c>
      <c r="T25" s="39">
        <v>438.8</v>
      </c>
      <c r="U25" s="39">
        <v>31249.6</v>
      </c>
      <c r="V25" s="39"/>
      <c r="W25" s="39"/>
      <c r="X25" s="39">
        <v>438.8</v>
      </c>
      <c r="Y25" s="39"/>
      <c r="Z25" s="39"/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3</v>
      </c>
      <c r="Q26" s="39"/>
      <c r="R26" s="39">
        <v>1089.5</v>
      </c>
      <c r="S26" s="39"/>
      <c r="T26" s="39"/>
      <c r="U26" s="39">
        <v>1089.5</v>
      </c>
      <c r="V26" s="39"/>
      <c r="W26" s="39"/>
      <c r="X26" s="39"/>
      <c r="Y26" s="39"/>
      <c r="Z26" s="39"/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6</v>
      </c>
      <c r="Q27" s="39"/>
      <c r="R27" s="39">
        <v>972</v>
      </c>
      <c r="S27" s="39"/>
      <c r="T27" s="39"/>
      <c r="U27" s="39">
        <v>972</v>
      </c>
      <c r="V27" s="39"/>
      <c r="W27" s="39"/>
      <c r="X27" s="39"/>
      <c r="Y27" s="39"/>
      <c r="Z27" s="39"/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13.9</v>
      </c>
      <c r="Q28" s="39">
        <v>0.8</v>
      </c>
      <c r="R28" s="39">
        <f>1946.3+40.5</f>
        <v>1986.8</v>
      </c>
      <c r="S28" s="39">
        <v>83.3</v>
      </c>
      <c r="T28" s="39">
        <v>108.9</v>
      </c>
      <c r="U28" s="39">
        <f>1946.3+40.5</f>
        <v>1986.8</v>
      </c>
      <c r="V28" s="39"/>
      <c r="W28" s="39"/>
      <c r="X28" s="39">
        <v>108.9</v>
      </c>
      <c r="Y28" s="39"/>
      <c r="Z28" s="39"/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0.5</v>
      </c>
      <c r="Q29" s="39"/>
      <c r="R29" s="39">
        <v>227.5</v>
      </c>
      <c r="S29" s="39"/>
      <c r="T29" s="39"/>
      <c r="U29" s="39">
        <v>227.5</v>
      </c>
      <c r="V29" s="39"/>
      <c r="W29" s="39"/>
      <c r="X29" s="39"/>
      <c r="Y29" s="39"/>
      <c r="Z29" s="39"/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0.5</v>
      </c>
      <c r="Q30" s="39"/>
      <c r="R30" s="39">
        <v>227.5</v>
      </c>
      <c r="S30" s="39"/>
      <c r="T30" s="39"/>
      <c r="U30" s="39">
        <v>227.5</v>
      </c>
      <c r="V30" s="39"/>
      <c r="W30" s="39"/>
      <c r="X30" s="39"/>
      <c r="Y30" s="39"/>
      <c r="Z30" s="39"/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991</v>
      </c>
      <c r="Q21" s="39">
        <v>998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450</v>
      </c>
      <c r="Q22" s="39">
        <v>448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453</v>
      </c>
      <c r="Q23" s="39">
        <v>451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88</v>
      </c>
      <c r="Q24" s="39">
        <v>99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30</v>
      </c>
      <c r="Q25" s="39">
        <v>10</v>
      </c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/>
      <c r="Q26" s="39">
        <v>19</v>
      </c>
    </row>
    <row r="27" ht="12.75"/>
    <row r="28" ht="12.75"/>
    <row r="29" spans="1:15" s="6" customFormat="1" ht="25.5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369</v>
      </c>
      <c r="Q30" s="162"/>
      <c r="S30" s="162" t="s">
        <v>370</v>
      </c>
      <c r="T30" s="162"/>
      <c r="U30" s="162"/>
      <c r="W30" s="159"/>
      <c r="X30" s="159"/>
      <c r="Y30" s="159"/>
    </row>
    <row r="31" spans="16:25" s="6" customFormat="1" ht="12.75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="6" customFormat="1" ht="12.75"/>
    <row r="33" spans="15:25" s="6" customFormat="1" ht="15.75">
      <c r="O33" s="57"/>
      <c r="P33" s="162">
        <v>8301314143</v>
      </c>
      <c r="Q33" s="162"/>
      <c r="S33" s="162"/>
      <c r="T33" s="162"/>
      <c r="U33" s="162"/>
      <c r="W33" s="164">
        <v>42831</v>
      </c>
      <c r="X33" s="164"/>
      <c r="Y33" s="164"/>
    </row>
    <row r="34" spans="16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O15">
      <selection activeCell="AB23" sqref="AB23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f>IF(COUNTBLANK(P22:AB22)&lt;13,1,0)</f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1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f aca="true" t="shared" si="0" ref="AC23:AC46">IF(COUNTBLANK(P23:AB23)&lt;13,1,0)</f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 t="shared" si="0"/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f t="shared" si="0"/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f t="shared" si="0"/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4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f t="shared" si="0"/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/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29">
      <selection activeCell="P42" sqref="P42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/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/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/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/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/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/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/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/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/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/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/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/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/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/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/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/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/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/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1</v>
      </c>
      <c r="Q39" s="4"/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/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/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/>
      <c r="R42" s="21"/>
    </row>
    <row r="43" spans="1:16" ht="34.5" customHeight="1">
      <c r="A43" s="24" t="s">
        <v>28</v>
      </c>
      <c r="O43" s="25">
        <v>23</v>
      </c>
      <c r="P43" s="7">
        <v>29</v>
      </c>
    </row>
    <row r="44" spans="1:16" ht="25.5">
      <c r="A44" s="31" t="s">
        <v>29</v>
      </c>
      <c r="O44" s="25">
        <v>24</v>
      </c>
      <c r="P44" s="7">
        <v>6</v>
      </c>
    </row>
    <row r="45" spans="1:16" ht="15.75">
      <c r="A45" s="31" t="s">
        <v>30</v>
      </c>
      <c r="O45" s="25">
        <v>25</v>
      </c>
      <c r="P45" s="26">
        <v>22</v>
      </c>
    </row>
    <row r="46" spans="1:16" ht="25.5">
      <c r="A46" s="31" t="s">
        <v>368</v>
      </c>
      <c r="O46" s="25">
        <v>26</v>
      </c>
      <c r="P46" s="7">
        <v>19</v>
      </c>
    </row>
    <row r="47" ht="12.75">
      <c r="A47" s="32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5" sqref="P25:P27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30</v>
      </c>
      <c r="Q21" s="4">
        <v>30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30</v>
      </c>
      <c r="Q22" s="4">
        <v>30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9</v>
      </c>
      <c r="Q23" s="4">
        <v>9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f>P21+P22+P23</f>
        <v>69</v>
      </c>
      <c r="Q24" s="30">
        <f>Q21+Q22+Q23</f>
        <v>69</v>
      </c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3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46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1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T21" sqref="T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f>R21+S21</f>
        <v>434</v>
      </c>
      <c r="Q21" s="4">
        <v>153</v>
      </c>
      <c r="R21" s="4">
        <v>242</v>
      </c>
      <c r="S21" s="4">
        <v>192</v>
      </c>
      <c r="T21" s="4"/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f>R22+S22</f>
        <v>413</v>
      </c>
      <c r="Q22" s="4">
        <v>208</v>
      </c>
      <c r="R22" s="4">
        <v>115</v>
      </c>
      <c r="S22" s="4">
        <v>298</v>
      </c>
      <c r="T22" s="4"/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88</v>
      </c>
      <c r="Q23" s="4">
        <v>32</v>
      </c>
      <c r="R23" s="4"/>
      <c r="S23" s="4">
        <v>88</v>
      </c>
      <c r="T23" s="4"/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f>P21+P22+P23</f>
        <v>935</v>
      </c>
      <c r="Q24" s="4">
        <f>Q21+Q22+Q23</f>
        <v>393</v>
      </c>
      <c r="R24" s="4">
        <v>357</v>
      </c>
      <c r="S24" s="4">
        <f>S21+S22+S23</f>
        <v>578</v>
      </c>
      <c r="T24" s="4"/>
    </row>
    <row r="25" spans="1:16" ht="45" customHeight="1">
      <c r="A25" s="24" t="s">
        <v>354</v>
      </c>
      <c r="O25" s="25">
        <v>5</v>
      </c>
      <c r="P25" s="7">
        <v>180</v>
      </c>
    </row>
    <row r="26" spans="1:16" ht="15.75">
      <c r="A26" s="32" t="s">
        <v>41</v>
      </c>
      <c r="O26" s="25">
        <v>6</v>
      </c>
      <c r="P26" s="7">
        <f>-'[1]Раздел 1.6'!P220</f>
        <v>0</v>
      </c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:S3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5081</v>
      </c>
      <c r="Q21" s="4"/>
      <c r="R21" s="4"/>
      <c r="S21" s="4">
        <v>5081</v>
      </c>
      <c r="T21" s="4"/>
      <c r="U21" s="4"/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2753</v>
      </c>
      <c r="Q22" s="4"/>
      <c r="R22" s="4"/>
      <c r="S22" s="4">
        <v>2753</v>
      </c>
      <c r="T22" s="4"/>
      <c r="U22" s="4"/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277</v>
      </c>
      <c r="Q23" s="4"/>
      <c r="R23" s="4"/>
      <c r="S23" s="4">
        <v>277</v>
      </c>
      <c r="T23" s="4"/>
      <c r="U23" s="4"/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737</v>
      </c>
      <c r="Q24" s="4"/>
      <c r="R24" s="4"/>
      <c r="S24" s="4">
        <v>737</v>
      </c>
      <c r="T24" s="4"/>
      <c r="U24" s="4"/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54</v>
      </c>
      <c r="Q25" s="4"/>
      <c r="R25" s="4"/>
      <c r="S25" s="4">
        <v>54</v>
      </c>
      <c r="T25" s="4"/>
      <c r="U25" s="4"/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f>208+1121+262</f>
        <v>1591</v>
      </c>
      <c r="Q26" s="4"/>
      <c r="R26" s="4"/>
      <c r="S26" s="4">
        <f>208+1121+262</f>
        <v>1591</v>
      </c>
      <c r="T26" s="4"/>
      <c r="U26" s="4"/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  <c r="Q27" s="4"/>
      <c r="R27" s="4"/>
      <c r="S27" s="4"/>
      <c r="T27" s="4"/>
      <c r="U27" s="4"/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21168</v>
      </c>
      <c r="Q28" s="4"/>
      <c r="R28" s="4"/>
      <c r="S28" s="4">
        <v>21168</v>
      </c>
      <c r="T28" s="4"/>
      <c r="U28" s="4"/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13783</v>
      </c>
      <c r="Q29" s="4"/>
      <c r="R29" s="4"/>
      <c r="S29" s="4">
        <v>13783</v>
      </c>
      <c r="T29" s="4"/>
      <c r="U29" s="4"/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/>
      <c r="R30" s="4"/>
      <c r="S30" s="4">
        <v>0</v>
      </c>
      <c r="T30" s="4"/>
      <c r="U30" s="4"/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/>
      <c r="R31" s="4"/>
      <c r="S31" s="4">
        <v>0</v>
      </c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21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/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/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/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/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/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/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/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/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/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/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/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/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/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/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/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/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/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/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/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/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/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/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/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/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/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/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/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/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/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/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/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/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/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/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/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/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/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Q21" sqref="Q21:R27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7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72</v>
      </c>
      <c r="Q21" s="4">
        <v>64</v>
      </c>
      <c r="R21" s="4">
        <v>35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18</v>
      </c>
      <c r="Q22" s="4">
        <v>18</v>
      </c>
      <c r="R22" s="4">
        <v>18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29</v>
      </c>
      <c r="Q24" s="4">
        <v>22</v>
      </c>
      <c r="R24" s="4">
        <v>21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29</v>
      </c>
      <c r="Q25" s="4">
        <v>22</v>
      </c>
      <c r="R25" s="4">
        <v>22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29</v>
      </c>
      <c r="Q26" s="4">
        <v>22</v>
      </c>
      <c r="R26" s="4">
        <v>22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28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7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7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3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0" sqref="Q30:Q32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75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Андрей</cp:lastModifiedBy>
  <cp:lastPrinted>2017-02-22T11:04:37Z</cp:lastPrinted>
  <dcterms:created xsi:type="dcterms:W3CDTF">2015-09-16T13:44:33Z</dcterms:created>
  <dcterms:modified xsi:type="dcterms:W3CDTF">2017-04-08T03:44:07Z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